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EJAMENTO E CONTRATAÇÕES\Processos Elaborados\CONCLUÍDOS\Dedetização\documentos para revisão\ARQUIVOS RETIFICADOS\Enviar\"/>
    </mc:Choice>
  </mc:AlternateContent>
  <xr:revisionPtr revIDLastSave="0" documentId="13_ncr:1_{BB0ED607-9D53-4EA6-8ABA-4AB77834F88E}" xr6:coauthVersionLast="47" xr6:coauthVersionMax="47" xr10:uidLastSave="{00000000-0000-0000-0000-000000000000}"/>
  <bookViews>
    <workbookView xWindow="-120" yWindow="-120" windowWidth="29040" windowHeight="15840" activeTab="1" xr2:uid="{A86F8377-1156-4B4B-8BEB-AB444081E2F5}"/>
  </bookViews>
  <sheets>
    <sheet name="Planilha1" sheetId="1" r:id="rId1"/>
    <sheet name="Planilh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2" l="1"/>
  <c r="N30" i="2" s="1"/>
  <c r="J30" i="2"/>
  <c r="M30" i="2" s="1"/>
  <c r="M32" i="2" s="1"/>
  <c r="K28" i="2"/>
  <c r="N28" i="2" s="1"/>
  <c r="J28" i="2"/>
  <c r="M28" i="2" s="1"/>
  <c r="K16" i="2"/>
  <c r="N16" i="2" s="1"/>
  <c r="J16" i="2"/>
  <c r="M16" i="2" s="1"/>
  <c r="K14" i="2"/>
  <c r="N14" i="2" s="1"/>
  <c r="J14" i="2"/>
  <c r="M14" i="2" s="1"/>
  <c r="K26" i="2"/>
  <c r="N26" i="2" s="1"/>
  <c r="J26" i="2"/>
  <c r="M26" i="2" s="1"/>
  <c r="K24" i="2"/>
  <c r="N24" i="2" s="1"/>
  <c r="J24" i="2"/>
  <c r="M24" i="2" s="1"/>
  <c r="K22" i="2"/>
  <c r="N22" i="2" s="1"/>
  <c r="J22" i="2"/>
  <c r="M22" i="2" s="1"/>
  <c r="K20" i="2"/>
  <c r="N20" i="2" s="1"/>
  <c r="J20" i="2"/>
  <c r="M20" i="2" s="1"/>
  <c r="K18" i="2"/>
  <c r="N18" i="2" s="1"/>
  <c r="J18" i="2"/>
  <c r="M18" i="2" s="1"/>
  <c r="K12" i="2"/>
  <c r="N12" i="2" s="1"/>
  <c r="J12" i="2"/>
  <c r="M12" i="2" s="1"/>
  <c r="K10" i="2"/>
  <c r="N10" i="2" s="1"/>
  <c r="J10" i="2"/>
  <c r="M10" i="2" s="1"/>
  <c r="K8" i="2"/>
  <c r="N8" i="2" s="1"/>
  <c r="J8" i="2"/>
  <c r="M8" i="2" s="1"/>
  <c r="K6" i="2"/>
  <c r="N6" i="2" s="1"/>
  <c r="J6" i="2"/>
  <c r="M6" i="2" s="1"/>
  <c r="K4" i="2"/>
  <c r="N4" i="2" s="1"/>
  <c r="J4" i="2"/>
  <c r="M4" i="2" s="1"/>
  <c r="K2" i="2"/>
  <c r="N2" i="2" s="1"/>
  <c r="J2" i="2"/>
  <c r="M2" i="2" s="1"/>
  <c r="R2" i="1"/>
  <c r="Q15" i="1"/>
  <c r="R15" i="1"/>
  <c r="R5" i="1"/>
  <c r="R14" i="1"/>
  <c r="Q14" i="1"/>
  <c r="R13" i="1"/>
  <c r="Q13" i="1"/>
  <c r="Q12" i="1"/>
  <c r="R12" i="1"/>
  <c r="R11" i="1"/>
  <c r="Q11" i="1"/>
  <c r="Q10" i="1"/>
  <c r="R10" i="1"/>
  <c r="R9" i="1"/>
  <c r="Q9" i="1"/>
  <c r="Q8" i="1"/>
  <c r="R8" i="1"/>
  <c r="R7" i="1"/>
  <c r="Q7" i="1"/>
  <c r="R6" i="1"/>
  <c r="Q6" i="1"/>
  <c r="Q5" i="1"/>
  <c r="R4" i="1"/>
  <c r="Q4" i="1"/>
  <c r="R3" i="1"/>
  <c r="Q3" i="1"/>
  <c r="Q2" i="1"/>
  <c r="N32" i="2" l="1"/>
</calcChain>
</file>

<file path=xl/sharedStrings.xml><?xml version="1.0" encoding="utf-8"?>
<sst xmlns="http://schemas.openxmlformats.org/spreadsheetml/2006/main" count="265" uniqueCount="76">
  <si>
    <t>Item</t>
  </si>
  <si>
    <t>Descrição</t>
  </si>
  <si>
    <t>UND</t>
  </si>
  <si>
    <r>
      <t>Manejo e controle populacional de pombos, mediante adoção de métodos não letais</t>
    </r>
    <r>
      <rPr>
        <sz val="11.5"/>
        <color theme="1"/>
        <rFont val="Tahoma"/>
        <family val="2"/>
      </rPr>
      <t>. Com instalação de barreiras físicas que possam restringir o acesso às superfícies de pouso aos locais que possam servir como abrigo (lajes, calhas, forros e telhados) e também o desalojamento, com limpeza, raspagem de fezes, retirada de ninhos, desinfecção contra piolhos e retirada de vestígios que possam atrair novos bandos e desinfecção do local</t>
    </r>
  </si>
  <si>
    <t>M²</t>
  </si>
  <si>
    <t>Prestação de serviço de controle de pragas e vetores, desinsetização, descupinização e desratização em áreas fechadas/internas, os serviços ofertados deverão atender às exigências de qualidade, observados os padrões e normas baixadas pelos órgãos competentes de controle e fiscalização de qualidade industrial – ABNT, INMETRO, ANVISA, etc.</t>
  </si>
  <si>
    <t>Prestação de serviços de controle de pragas e vetores em áreas abertas/externas, contemplando ações preventivas e corretivas, com fornecimento de mão de obra, insumos, equipamentos e materiais necessários à execução dos serviços. Os serviços ofertados deverão atender às exigências de qualidade, observados os padrões e normas baixadas pelos órgãos competentes de controle e fiscalização de qualidade industrial – ABNT, INMETRO, ANVISA, etc.</t>
  </si>
  <si>
    <t>Limpeza e desinfecção de caixa d'água de 250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</si>
  <si>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500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</si>
  <si>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1.000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</si>
  <si>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1.500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</si>
  <si>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2.500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</si>
  <si>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5.000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</si>
  <si>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10.000 litros. Os serviços deverão atender às exigências de qualidade, observando os padrões e normas baixadas pelos órgãos competentes de controle e fiscalização, através da autorização da vigilância sanitária.</t>
  </si>
  <si>
    <t>Limpeza e desinfecção de caixa d'água de 20.000 litros. Os serviços deverão atender às exigências de qualidade, observando os padrões e normas baixadas pelos órgãos competentes de controle e fiscalização através da autorização da vigilância sanitária.</t>
  </si>
  <si>
    <t>Limpeza de fossas sépticas, caixas de passagens. Características: esgotamento do material através de sucção por sistemas de bombas de anel líquido, conforme rege a legislação.</t>
  </si>
  <si>
    <t>M³</t>
  </si>
  <si>
    <t>Limpeza de caixa de gordura. Características: esgotamento do material e remoção do material para local adequado, conforme rege a legislação.</t>
  </si>
  <si>
    <t>Esgotamento do material através de sucção por sistemas de bombas de anel líquido e hidro jatos em tubulações adequadas e remoção do material para local adequado, conforme rege a legislação.</t>
  </si>
  <si>
    <t>Itá</t>
  </si>
  <si>
    <t>Biguaçu</t>
  </si>
  <si>
    <t>TMC</t>
  </si>
  <si>
    <t>Pato Branco</t>
  </si>
  <si>
    <t xml:space="preserve">Videira </t>
  </si>
  <si>
    <t>Taquari</t>
  </si>
  <si>
    <t>Jaguaruna</t>
  </si>
  <si>
    <t>Babos</t>
  </si>
  <si>
    <t>Ituporanga</t>
  </si>
  <si>
    <t>Aurora</t>
  </si>
  <si>
    <t>Gravatal</t>
  </si>
  <si>
    <t>Mediana</t>
  </si>
  <si>
    <t>Média</t>
  </si>
  <si>
    <t>Qtd</t>
  </si>
  <si>
    <t>30.000</t>
  </si>
  <si>
    <t>100.000</t>
  </si>
  <si>
    <t>8</t>
  </si>
  <si>
    <t>60</t>
  </si>
  <si>
    <t>80</t>
  </si>
  <si>
    <t>4</t>
  </si>
  <si>
    <t>50</t>
  </si>
  <si>
    <t>40</t>
  </si>
  <si>
    <t>30</t>
  </si>
  <si>
    <t>1.000</t>
  </si>
  <si>
    <t>300</t>
  </si>
  <si>
    <t>São Jerônimo</t>
  </si>
  <si>
    <t>Videira</t>
  </si>
  <si>
    <r>
      <t>Manejo e controle populacional de pombos, mediante adoção de métodos não letais</t>
    </r>
    <r>
      <rPr>
        <sz val="11"/>
        <color theme="1"/>
        <rFont val="Tahoma"/>
        <family val="2"/>
      </rPr>
      <t>. Com instalação de barreiras físicas que possam restringir o acesso às superfícies de pouso aos locais que possam servir como abrigo (lajes, calhas, forros e telhados) e também o desalojamento, com limpeza, raspagem de fezes, retirada de ninhos, desinfecção contra piolhos e retirada de vestígios que possam atrair novos bandos e desinfecção do local</t>
    </r>
  </si>
  <si>
    <t>Xangrila</t>
  </si>
  <si>
    <t>Bom Sucesso</t>
  </si>
  <si>
    <t>hora</t>
  </si>
  <si>
    <t>150</t>
  </si>
  <si>
    <t>Sucção, esgotamento, transporte e destinação final</t>
  </si>
  <si>
    <t>Hidrojateamento e desobstrução</t>
  </si>
  <si>
    <t>WLPN</t>
  </si>
  <si>
    <t xml:space="preserve">Avanhandava </t>
  </si>
  <si>
    <t>Ituporanga SC</t>
  </si>
  <si>
    <t>Aurora SC</t>
  </si>
  <si>
    <t>Total Média</t>
  </si>
  <si>
    <t>Total Mediana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</si>
  <si>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</si>
  <si>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</si>
  <si>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</si>
  <si>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</si>
  <si>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</si>
  <si>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</si>
  <si>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</si>
  <si>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</si>
  <si>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Item 9</t>
  </si>
  <si>
    <t>Item 10</t>
  </si>
  <si>
    <t>Item 11</t>
  </si>
  <si>
    <t>Item 12</t>
  </si>
  <si>
    <t>Item 13</t>
  </si>
  <si>
    <t>Item 14</t>
  </si>
  <si>
    <t>Item 15</t>
  </si>
  <si>
    <t>Total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</si>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</sst>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</numFmts>
  <fonts count="8" x14ac:knownFonts="1">
    <font>
      <sz val="11"/>
      <color theme="1"/>
      <name val="Calibri"/>
      <family val="2"/>
      <scheme val="minor"/>
    </font>
    <font>
      <sz val="11.5"/>
      <color theme="1"/>
      <name val="Tahoma"/>
      <family val="2"/>
    </font>
    <font>
      <sz val="11.5"/>
      <color rgb="FF000000"/>
      <name val="Tahoma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64" fontId="0" fillId="0" borderId="1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3" fillId="2" borderId="1" xfId="0" applyNumberFormat="1" applyFont="1" applyFill="1" applyBorder="1"/>
    <xf numFmtId="0" fontId="3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4" fontId="3" fillId="0" borderId="1" xfId="1" applyFont="1" applyBorder="1"/>
    <xf numFmtId="49" fontId="3" fillId="0" borderId="0" xfId="0" applyNumberFormat="1" applyFont="1"/>
    <xf numFmtId="164" fontId="3" fillId="4" borderId="1" xfId="0" applyNumberFormat="1" applyFont="1" applyFill="1" applyBorder="1"/>
    <xf numFmtId="0" fontId="3" fillId="2" borderId="2" xfId="0" applyFont="1" applyFill="1" applyBorder="1" applyAlignment="1">
      <alignment horizontal="justify" vertical="center" wrapText="1"/>
    </xf>
    <xf numFmtId="164" fontId="3" fillId="2" borderId="2" xfId="0" applyNumberFormat="1" applyFont="1" applyFill="1" applyBorder="1"/>
    <xf numFmtId="164" fontId="3" fillId="3" borderId="2" xfId="0" applyNumberFormat="1" applyFont="1" applyFill="1" applyBorder="1"/>
    <xf numFmtId="49" fontId="3" fillId="0" borderId="1" xfId="0" applyNumberFormat="1" applyFont="1" applyBorder="1"/>
    <xf numFmtId="164" fontId="3" fillId="0" borderId="1" xfId="0" applyNumberFormat="1" applyFont="1" applyBorder="1"/>
    <xf numFmtId="164" fontId="6" fillId="2" borderId="1" xfId="0" applyNumberFormat="1" applyFont="1" applyFill="1" applyBorder="1"/>
    <xf numFmtId="164" fontId="6" fillId="3" borderId="1" xfId="0" applyNumberFormat="1" applyFont="1" applyFill="1" applyBorder="1"/>
    <xf numFmtId="0" fontId="7" fillId="4" borderId="1" xfId="0" applyFont="1" applyFill="1" applyBorder="1"/>
    <xf numFmtId="164" fontId="7" fillId="4" borderId="1" xfId="0" applyNumberFormat="1" applyFont="1" applyFill="1" applyBorder="1"/>
    <xf numFmtId="0" fontId="7" fillId="0" borderId="0" xfId="0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3B6E-3322-4DC0-ADED-9FD0173AF562}">
  <dimension ref="A1:W15"/>
  <sheetViews>
    <sheetView workbookViewId="0">
      <pane ySplit="1" topLeftCell="A2" activePane="bottomLeft" state="frozen"/>
      <selection pane="bottomLeft" sqref="A1:XFD1048576"/>
    </sheetView>
  </sheetViews>
  <sheetFormatPr defaultRowHeight="15" x14ac:dyDescent="0.25"/>
  <cols>
    <col min="1" max="1" width="5.5703125" bestFit="1" customWidth="1"/>
    <col min="2" max="2" width="21" bestFit="1" customWidth="1"/>
    <col min="3" max="3" width="5.28515625" bestFit="1" customWidth="1"/>
    <col min="4" max="4" width="16" style="6" bestFit="1" customWidth="1"/>
    <col min="6" max="6" width="10.5703125" bestFit="1" customWidth="1"/>
    <col min="8" max="10" width="10.5703125" bestFit="1" customWidth="1"/>
    <col min="11" max="11" width="11.28515625" bestFit="1" customWidth="1"/>
    <col min="12" max="18" width="10.5703125" bestFit="1" customWidth="1"/>
  </cols>
  <sheetData>
    <row r="1" spans="1:23" ht="28.5" x14ac:dyDescent="0.25">
      <c r="A1" s="2" t="s">
        <v>0</v>
      </c>
      <c r="B1" s="2" t="s">
        <v>1</v>
      </c>
      <c r="C1" s="2" t="s">
        <v>2</v>
      </c>
      <c r="D1" s="5" t="s">
        <v>32</v>
      </c>
      <c r="E1" s="2" t="s">
        <v>20</v>
      </c>
      <c r="F1" s="2" t="s">
        <v>21</v>
      </c>
      <c r="G1" s="2" t="s">
        <v>22</v>
      </c>
      <c r="H1" s="2" t="s">
        <v>44</v>
      </c>
      <c r="I1" s="2" t="s">
        <v>24</v>
      </c>
      <c r="J1" s="2" t="s">
        <v>23</v>
      </c>
      <c r="K1" s="2" t="s">
        <v>27</v>
      </c>
      <c r="L1" s="2" t="s">
        <v>26</v>
      </c>
      <c r="M1" s="2" t="s">
        <v>25</v>
      </c>
      <c r="N1" s="2" t="s">
        <v>28</v>
      </c>
      <c r="O1" s="2" t="s">
        <v>19</v>
      </c>
      <c r="P1" s="2" t="s">
        <v>29</v>
      </c>
      <c r="Q1" s="2" t="s">
        <v>30</v>
      </c>
      <c r="R1" s="2" t="s">
        <v>31</v>
      </c>
    </row>
    <row r="2" spans="1:23" ht="342" x14ac:dyDescent="0.25">
      <c r="A2" s="2">
        <v>1</v>
      </c>
      <c r="B2" s="3" t="s">
        <v>3</v>
      </c>
      <c r="C2" s="2" t="s">
        <v>4</v>
      </c>
      <c r="D2" s="5" t="s">
        <v>33</v>
      </c>
      <c r="E2" s="4">
        <v>1.55</v>
      </c>
      <c r="F2" s="4">
        <v>5</v>
      </c>
      <c r="G2" s="4">
        <v>1.5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f>MEDIAN(E2,F2,G2)</f>
        <v>1.55</v>
      </c>
      <c r="R2" s="4">
        <f>AVERAGE(E2,F2,G2)</f>
        <v>2.6833333333333336</v>
      </c>
      <c r="S2" s="1"/>
      <c r="T2" s="1"/>
      <c r="U2" s="1"/>
      <c r="V2" s="1"/>
      <c r="W2" s="1"/>
    </row>
    <row r="3" spans="1:23" ht="313.5" x14ac:dyDescent="0.25">
      <c r="A3" s="2">
        <v>2</v>
      </c>
      <c r="B3" s="2" t="s">
        <v>5</v>
      </c>
      <c r="C3" s="2" t="s">
        <v>4</v>
      </c>
      <c r="D3" s="5" t="s">
        <v>34</v>
      </c>
      <c r="E3" s="4">
        <v>0</v>
      </c>
      <c r="F3" s="4">
        <v>0.5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0.55000000000000004</v>
      </c>
      <c r="O3" s="4">
        <v>0.28000000000000003</v>
      </c>
      <c r="P3" s="4">
        <v>0</v>
      </c>
      <c r="Q3" s="4">
        <f>MEDIAN(F3,N3,O3)</f>
        <v>0.5</v>
      </c>
      <c r="R3" s="4">
        <f>AVERAGE(F3,N3,O3)</f>
        <v>0.44333333333333336</v>
      </c>
      <c r="S3" s="1"/>
      <c r="T3" s="1"/>
      <c r="U3" s="1"/>
      <c r="V3" s="1"/>
      <c r="W3" s="1"/>
    </row>
    <row r="4" spans="1:23" ht="399" x14ac:dyDescent="0.25">
      <c r="A4" s="2">
        <v>3</v>
      </c>
      <c r="B4" s="2" t="s">
        <v>6</v>
      </c>
      <c r="C4" s="2" t="s">
        <v>4</v>
      </c>
      <c r="D4" s="5" t="s">
        <v>34</v>
      </c>
      <c r="E4" s="4">
        <v>0</v>
      </c>
      <c r="F4" s="4">
        <v>0.65</v>
      </c>
      <c r="G4" s="4">
        <v>0</v>
      </c>
      <c r="H4" s="4">
        <v>0</v>
      </c>
      <c r="I4" s="4">
        <v>0</v>
      </c>
      <c r="J4" s="4">
        <v>0</v>
      </c>
      <c r="K4" s="4"/>
      <c r="L4" s="4"/>
      <c r="M4" s="4">
        <v>0.12</v>
      </c>
      <c r="N4" s="4"/>
      <c r="O4" s="4"/>
      <c r="P4" s="4">
        <v>0.25</v>
      </c>
      <c r="Q4" s="4">
        <f>MEDIAN(F4,M4,P4)</f>
        <v>0.25</v>
      </c>
      <c r="R4" s="4">
        <f>AVERAGE(F4,M4,P4)</f>
        <v>0.34</v>
      </c>
      <c r="S4" s="1"/>
      <c r="T4" s="1"/>
      <c r="U4" s="1"/>
      <c r="V4" s="1"/>
      <c r="W4" s="1"/>
    </row>
    <row r="5" spans="1:23" ht="213.75" x14ac:dyDescent="0.25">
      <c r="A5" s="2">
        <v>4</v>
      </c>
      <c r="B5" s="2" t="s">
        <v>7</v>
      </c>
      <c r="C5" s="2" t="s">
        <v>2</v>
      </c>
      <c r="D5" s="5" t="s">
        <v>35</v>
      </c>
      <c r="E5" s="4">
        <v>0</v>
      </c>
      <c r="F5" s="4">
        <v>100</v>
      </c>
      <c r="G5" s="4">
        <v>0</v>
      </c>
      <c r="H5" s="4">
        <v>0</v>
      </c>
      <c r="I5" s="4">
        <v>0</v>
      </c>
      <c r="J5" s="4">
        <v>0</v>
      </c>
      <c r="K5" s="4">
        <v>69</v>
      </c>
      <c r="L5" s="4">
        <v>0</v>
      </c>
      <c r="M5" s="4">
        <v>0</v>
      </c>
      <c r="N5" s="4">
        <v>317</v>
      </c>
      <c r="O5" s="4">
        <v>36.94</v>
      </c>
      <c r="P5" s="4">
        <v>0</v>
      </c>
      <c r="Q5" s="4">
        <f>MEDIAN(F5,K5,N5,O5)</f>
        <v>84.5</v>
      </c>
      <c r="R5" s="4">
        <f>AVERAGE(F5,K5,N5,O5)</f>
        <v>130.73500000000001</v>
      </c>
      <c r="S5" s="1"/>
      <c r="T5" s="1"/>
      <c r="U5" s="1"/>
      <c r="V5" s="1"/>
      <c r="W5" s="1"/>
    </row>
    <row r="6" spans="1:23" ht="213.75" x14ac:dyDescent="0.25">
      <c r="A6" s="2">
        <v>5</v>
      </c>
      <c r="B6" s="2" t="s">
        <v>8</v>
      </c>
      <c r="C6" s="2" t="s">
        <v>2</v>
      </c>
      <c r="D6" s="5" t="s">
        <v>36</v>
      </c>
      <c r="E6" s="4">
        <v>0</v>
      </c>
      <c r="F6" s="4">
        <v>100</v>
      </c>
      <c r="G6" s="4">
        <v>0</v>
      </c>
      <c r="H6" s="4">
        <v>0</v>
      </c>
      <c r="I6" s="4">
        <v>0</v>
      </c>
      <c r="J6" s="4">
        <v>0</v>
      </c>
      <c r="K6" s="4">
        <v>36</v>
      </c>
      <c r="L6" s="4">
        <v>0</v>
      </c>
      <c r="M6" s="4">
        <v>0</v>
      </c>
      <c r="N6" s="4">
        <v>317</v>
      </c>
      <c r="O6" s="4">
        <v>43.19</v>
      </c>
      <c r="P6" s="4">
        <v>0</v>
      </c>
      <c r="Q6" s="4">
        <f>MEDIAN(F6,K6,N6,O6,)</f>
        <v>43.19</v>
      </c>
      <c r="R6" s="4">
        <f>AVERAGE(F6,K6,N6,O6)</f>
        <v>124.0475</v>
      </c>
      <c r="S6" s="1"/>
      <c r="T6" s="1"/>
      <c r="U6" s="1"/>
      <c r="V6" s="1"/>
      <c r="W6" s="1"/>
    </row>
    <row r="7" spans="1:23" ht="213.75" x14ac:dyDescent="0.25">
      <c r="A7" s="2">
        <v>6</v>
      </c>
      <c r="B7" s="2" t="s">
        <v>9</v>
      </c>
      <c r="C7" s="2" t="s">
        <v>2</v>
      </c>
      <c r="D7" s="5" t="s">
        <v>37</v>
      </c>
      <c r="E7" s="4">
        <v>0</v>
      </c>
      <c r="F7" s="4">
        <v>100</v>
      </c>
      <c r="G7" s="4">
        <v>0</v>
      </c>
      <c r="H7" s="4">
        <v>0</v>
      </c>
      <c r="I7" s="4">
        <v>0</v>
      </c>
      <c r="J7" s="4">
        <v>0</v>
      </c>
      <c r="K7" s="4">
        <v>36</v>
      </c>
      <c r="L7" s="4"/>
      <c r="M7" s="4"/>
      <c r="N7" s="4">
        <v>317</v>
      </c>
      <c r="O7" s="4">
        <v>45.52</v>
      </c>
      <c r="P7" s="4"/>
      <c r="Q7" s="4">
        <f>MEDIAN(F7,K7,N7,O7)</f>
        <v>72.760000000000005</v>
      </c>
      <c r="R7" s="4">
        <f>AVERAGE(F7,K7,N7,O7)</f>
        <v>124.63</v>
      </c>
      <c r="S7" s="1"/>
      <c r="T7" s="1"/>
      <c r="U7" s="1"/>
      <c r="V7" s="1"/>
      <c r="W7" s="1"/>
    </row>
    <row r="8" spans="1:23" ht="213.75" x14ac:dyDescent="0.25">
      <c r="A8" s="2">
        <v>7</v>
      </c>
      <c r="B8" s="2" t="s">
        <v>10</v>
      </c>
      <c r="C8" s="2" t="s">
        <v>2</v>
      </c>
      <c r="D8" s="5" t="s">
        <v>38</v>
      </c>
      <c r="E8" s="4">
        <v>0</v>
      </c>
      <c r="F8" s="4">
        <v>100</v>
      </c>
      <c r="G8" s="4">
        <v>0</v>
      </c>
      <c r="H8" s="4">
        <v>0</v>
      </c>
      <c r="I8" s="4">
        <v>0</v>
      </c>
      <c r="J8" s="4">
        <v>0</v>
      </c>
      <c r="K8" s="4"/>
      <c r="L8" s="4"/>
      <c r="M8" s="4"/>
      <c r="N8" s="4">
        <v>317</v>
      </c>
      <c r="O8" s="4"/>
      <c r="P8" s="4"/>
      <c r="Q8" s="4">
        <f>MEDIAN(F8,N8)</f>
        <v>208.5</v>
      </c>
      <c r="R8" s="4">
        <f>AVERAGE(F8,N8)</f>
        <v>208.5</v>
      </c>
      <c r="S8" s="1"/>
      <c r="T8" s="1"/>
      <c r="U8" s="1"/>
      <c r="V8" s="1"/>
      <c r="W8" s="1"/>
    </row>
    <row r="9" spans="1:23" ht="213.75" x14ac:dyDescent="0.25">
      <c r="A9" s="2">
        <v>8</v>
      </c>
      <c r="B9" s="2" t="s">
        <v>11</v>
      </c>
      <c r="C9" s="2" t="s">
        <v>2</v>
      </c>
      <c r="D9" s="5" t="s">
        <v>39</v>
      </c>
      <c r="E9" s="4">
        <v>0</v>
      </c>
      <c r="F9" s="4">
        <v>150</v>
      </c>
      <c r="G9" s="4">
        <v>0</v>
      </c>
      <c r="H9" s="4">
        <v>0</v>
      </c>
      <c r="I9" s="4">
        <v>0</v>
      </c>
      <c r="J9" s="4">
        <v>0</v>
      </c>
      <c r="K9" s="4"/>
      <c r="L9" s="4"/>
      <c r="M9" s="4"/>
      <c r="N9" s="4"/>
      <c r="O9" s="4"/>
      <c r="P9" s="4"/>
      <c r="Q9" s="4">
        <f>MEDIAN(F9)</f>
        <v>150</v>
      </c>
      <c r="R9" s="4">
        <f>AVERAGE(F9)</f>
        <v>150</v>
      </c>
      <c r="S9" s="1"/>
      <c r="T9" s="1"/>
      <c r="U9" s="1"/>
      <c r="V9" s="1"/>
      <c r="W9" s="1"/>
    </row>
    <row r="10" spans="1:23" ht="213.75" x14ac:dyDescent="0.25">
      <c r="A10" s="2">
        <v>9</v>
      </c>
      <c r="B10" s="2" t="s">
        <v>12</v>
      </c>
      <c r="C10" s="2" t="s">
        <v>2</v>
      </c>
      <c r="D10" s="5" t="s">
        <v>40</v>
      </c>
      <c r="E10" s="4">
        <v>0</v>
      </c>
      <c r="F10" s="4">
        <v>200</v>
      </c>
      <c r="G10" s="4">
        <v>0</v>
      </c>
      <c r="H10" s="4"/>
      <c r="I10" s="4"/>
      <c r="J10" s="4"/>
      <c r="K10" s="4">
        <v>69</v>
      </c>
      <c r="L10" s="4"/>
      <c r="M10" s="4"/>
      <c r="N10" s="4">
        <v>317</v>
      </c>
      <c r="O10" s="4">
        <v>157.9</v>
      </c>
      <c r="P10" s="4"/>
      <c r="Q10" s="4">
        <f>MEDIAN(F10,K10,N10,O10)</f>
        <v>178.95</v>
      </c>
      <c r="R10" s="4">
        <f>AVERAGE(F10,K10,N10,O10)</f>
        <v>185.97499999999999</v>
      </c>
      <c r="S10" s="1"/>
      <c r="T10" s="1"/>
      <c r="U10" s="1"/>
      <c r="V10" s="1"/>
      <c r="W10" s="1"/>
    </row>
    <row r="11" spans="1:23" ht="213.75" x14ac:dyDescent="0.25">
      <c r="A11" s="2">
        <v>10</v>
      </c>
      <c r="B11" s="2" t="s">
        <v>13</v>
      </c>
      <c r="C11" s="2" t="s">
        <v>2</v>
      </c>
      <c r="D11" s="5" t="s">
        <v>41</v>
      </c>
      <c r="E11" s="4">
        <v>0</v>
      </c>
      <c r="F11" s="4">
        <v>300</v>
      </c>
      <c r="G11" s="4">
        <v>0</v>
      </c>
      <c r="H11" s="4">
        <v>0</v>
      </c>
      <c r="I11" s="4">
        <v>0</v>
      </c>
      <c r="J11" s="4">
        <v>0</v>
      </c>
      <c r="K11" s="4">
        <v>129</v>
      </c>
      <c r="L11" s="4"/>
      <c r="M11" s="4"/>
      <c r="N11" s="4"/>
      <c r="O11" s="4">
        <v>165.9</v>
      </c>
      <c r="P11" s="4"/>
      <c r="Q11" s="4">
        <f>MEDIAN(F11,K11,O11,)</f>
        <v>147.44999999999999</v>
      </c>
      <c r="R11" s="4">
        <f>AVERAGE(F11,K11,O11)</f>
        <v>198.29999999999998</v>
      </c>
      <c r="S11" s="1"/>
      <c r="T11" s="1"/>
      <c r="U11" s="1"/>
      <c r="V11" s="1"/>
      <c r="W11" s="1"/>
    </row>
    <row r="12" spans="1:23" ht="213.75" x14ac:dyDescent="0.25">
      <c r="A12" s="2">
        <v>11</v>
      </c>
      <c r="B12" s="2" t="s">
        <v>14</v>
      </c>
      <c r="C12" s="2" t="s">
        <v>2</v>
      </c>
      <c r="D12" s="5" t="s">
        <v>40</v>
      </c>
      <c r="E12" s="4">
        <v>0</v>
      </c>
      <c r="F12" s="4">
        <v>400</v>
      </c>
      <c r="G12" s="4">
        <v>0</v>
      </c>
      <c r="H12" s="4">
        <v>0</v>
      </c>
      <c r="I12" s="4">
        <v>0</v>
      </c>
      <c r="J12" s="4">
        <v>0</v>
      </c>
      <c r="K12" s="4">
        <v>216</v>
      </c>
      <c r="L12" s="4"/>
      <c r="M12" s="4"/>
      <c r="N12" s="4"/>
      <c r="O12" s="4">
        <v>289.89999999999998</v>
      </c>
      <c r="P12" s="4"/>
      <c r="Q12" s="4">
        <f>MEDIAN(F12,K12,O12)</f>
        <v>289.89999999999998</v>
      </c>
      <c r="R12" s="4">
        <f>AVERAGE(F12,K12,O12)</f>
        <v>301.96666666666664</v>
      </c>
      <c r="S12" s="1"/>
      <c r="T12" s="1"/>
      <c r="U12" s="1"/>
      <c r="V12" s="1"/>
      <c r="W12" s="1"/>
    </row>
    <row r="13" spans="1:23" ht="142.5" x14ac:dyDescent="0.25">
      <c r="A13" s="2">
        <v>12</v>
      </c>
      <c r="B13" s="2" t="s">
        <v>15</v>
      </c>
      <c r="C13" s="2" t="s">
        <v>16</v>
      </c>
      <c r="D13" s="5" t="s">
        <v>42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218</v>
      </c>
      <c r="L13" s="4">
        <v>395</v>
      </c>
      <c r="M13" s="4">
        <v>0</v>
      </c>
      <c r="N13" s="4">
        <v>400</v>
      </c>
      <c r="O13" s="4"/>
      <c r="P13" s="4"/>
      <c r="Q13" s="4">
        <f>MEDIAN(K13,L13,N13)</f>
        <v>395</v>
      </c>
      <c r="R13" s="4">
        <f>AVERAGE(K13,L13,N13)</f>
        <v>337.66666666666669</v>
      </c>
      <c r="S13" s="1"/>
      <c r="T13" s="1"/>
      <c r="U13" s="1"/>
      <c r="V13" s="1"/>
      <c r="W13" s="1"/>
    </row>
    <row r="14" spans="1:23" ht="114" x14ac:dyDescent="0.25">
      <c r="A14" s="2">
        <v>13</v>
      </c>
      <c r="B14" s="2" t="s">
        <v>17</v>
      </c>
      <c r="C14" s="2" t="s">
        <v>16</v>
      </c>
      <c r="D14" s="5" t="s">
        <v>43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232</v>
      </c>
      <c r="L14" s="4">
        <v>550</v>
      </c>
      <c r="M14" s="4">
        <v>147.5</v>
      </c>
      <c r="N14" s="4">
        <v>0</v>
      </c>
      <c r="O14" s="4"/>
      <c r="P14" s="4"/>
      <c r="Q14" s="4">
        <f>MEDIAN(K14,L14,M14)</f>
        <v>232</v>
      </c>
      <c r="R14" s="4">
        <f>AVERAGE(K14,L14,M14)</f>
        <v>309.83333333333331</v>
      </c>
      <c r="S14" s="1"/>
      <c r="T14" s="1"/>
      <c r="U14" s="1"/>
      <c r="V14" s="1"/>
      <c r="W14" s="1"/>
    </row>
    <row r="15" spans="1:23" ht="156.75" x14ac:dyDescent="0.25">
      <c r="A15" s="2">
        <v>14</v>
      </c>
      <c r="B15" s="2" t="s">
        <v>18</v>
      </c>
      <c r="C15" s="2" t="s">
        <v>16</v>
      </c>
      <c r="D15" s="5" t="s">
        <v>42</v>
      </c>
      <c r="E15" s="4">
        <v>0</v>
      </c>
      <c r="F15" s="4">
        <v>0</v>
      </c>
      <c r="G15" s="4">
        <v>0</v>
      </c>
      <c r="H15" s="4">
        <v>368</v>
      </c>
      <c r="I15" s="4">
        <v>287</v>
      </c>
      <c r="J15" s="4">
        <v>195</v>
      </c>
      <c r="K15" s="4">
        <v>0</v>
      </c>
      <c r="L15" s="4">
        <v>0</v>
      </c>
      <c r="M15" s="4">
        <v>0</v>
      </c>
      <c r="N15" s="4">
        <v>0</v>
      </c>
      <c r="O15" s="4"/>
      <c r="P15" s="4"/>
      <c r="Q15" s="4">
        <f>MEDIAN(H15,I15,J15)</f>
        <v>287</v>
      </c>
      <c r="R15" s="4">
        <f>AVERAGE(H15,I15,J15)</f>
        <v>283.33333333333331</v>
      </c>
      <c r="S15" s="1"/>
      <c r="T15" s="1"/>
      <c r="U15" s="1"/>
      <c r="V15" s="1"/>
      <c r="W15" s="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36D1-E506-4806-A3FA-DF5B29CA8FA9}">
  <dimension ref="A1:P32"/>
  <sheetViews>
    <sheetView tabSelected="1" topLeftCell="A14" zoomScale="90" zoomScaleNormal="90" workbookViewId="0">
      <selection activeCell="J16" sqref="J16"/>
    </sheetView>
  </sheetViews>
  <sheetFormatPr defaultRowHeight="14.25" x14ac:dyDescent="0.2"/>
  <cols>
    <col min="1" max="1" width="5.7109375" style="7" bestFit="1" customWidth="1"/>
    <col min="2" max="2" width="75" style="7" customWidth="1"/>
    <col min="3" max="3" width="5.28515625" style="7" bestFit="1" customWidth="1"/>
    <col min="4" max="4" width="8.5703125" style="9" bestFit="1" customWidth="1"/>
    <col min="5" max="5" width="14.5703125" style="7" bestFit="1" customWidth="1"/>
    <col min="6" max="6" width="16" style="7" bestFit="1" customWidth="1"/>
    <col min="7" max="7" width="12.28515625" style="7" bestFit="1" customWidth="1"/>
    <col min="8" max="8" width="16" style="7" bestFit="1" customWidth="1"/>
    <col min="9" max="11" width="12" style="7" bestFit="1" customWidth="1"/>
    <col min="12" max="12" width="9.7109375" style="22" bestFit="1" customWidth="1"/>
    <col min="13" max="13" width="17.42578125" style="7" bestFit="1" customWidth="1"/>
    <col min="14" max="14" width="17.42578125" style="33" bestFit="1" customWidth="1"/>
    <col min="15" max="16384" width="9.140625" style="7"/>
  </cols>
  <sheetData>
    <row r="1" spans="1:16" x14ac:dyDescent="0.2">
      <c r="A1" s="10" t="s">
        <v>0</v>
      </c>
      <c r="B1" s="10" t="s">
        <v>1</v>
      </c>
      <c r="C1" s="10" t="s">
        <v>2</v>
      </c>
      <c r="D1" s="11" t="s">
        <v>32</v>
      </c>
      <c r="E1" s="10" t="s">
        <v>22</v>
      </c>
      <c r="F1" s="10" t="s">
        <v>21</v>
      </c>
      <c r="G1" s="10" t="s">
        <v>22</v>
      </c>
      <c r="H1" s="10"/>
      <c r="I1" s="10"/>
      <c r="J1" s="10" t="s">
        <v>31</v>
      </c>
      <c r="K1" s="24" t="s">
        <v>30</v>
      </c>
      <c r="L1" s="27"/>
      <c r="M1" s="18" t="s">
        <v>57</v>
      </c>
      <c r="N1" s="31" t="s">
        <v>58</v>
      </c>
    </row>
    <row r="2" spans="1:16" ht="85.5" x14ac:dyDescent="0.2">
      <c r="A2" s="10">
        <v>1</v>
      </c>
      <c r="B2" s="12" t="s">
        <v>46</v>
      </c>
      <c r="C2" s="10" t="s">
        <v>4</v>
      </c>
      <c r="D2" s="11" t="s">
        <v>33</v>
      </c>
      <c r="E2" s="13">
        <v>1.55</v>
      </c>
      <c r="F2" s="13">
        <v>5</v>
      </c>
      <c r="G2" s="13">
        <v>1.5</v>
      </c>
      <c r="H2" s="13"/>
      <c r="I2" s="13"/>
      <c r="J2" s="13">
        <f>AVERAGE(E2,F2,G2)</f>
        <v>2.6833333333333336</v>
      </c>
      <c r="K2" s="25">
        <f>MEDIAN(E2,F2,G2)</f>
        <v>1.55</v>
      </c>
      <c r="L2" s="27" t="s">
        <v>59</v>
      </c>
      <c r="M2" s="28">
        <f>SUM(D2*J2)</f>
        <v>80500</v>
      </c>
      <c r="N2" s="32">
        <f>SUM(D2*K2)</f>
        <v>46500</v>
      </c>
      <c r="O2" s="8"/>
      <c r="P2" s="8"/>
    </row>
    <row r="3" spans="1:16" x14ac:dyDescent="0.2">
      <c r="A3" s="14" t="s">
        <v>0</v>
      </c>
      <c r="B3" s="15" t="s">
        <v>1</v>
      </c>
      <c r="C3" s="14" t="s">
        <v>2</v>
      </c>
      <c r="D3" s="16" t="s">
        <v>32</v>
      </c>
      <c r="E3" s="17" t="s">
        <v>28</v>
      </c>
      <c r="F3" s="17" t="s">
        <v>21</v>
      </c>
      <c r="G3" s="17" t="s">
        <v>19</v>
      </c>
      <c r="H3" s="17"/>
      <c r="I3" s="17"/>
      <c r="J3" s="17" t="s">
        <v>31</v>
      </c>
      <c r="K3" s="26" t="s">
        <v>30</v>
      </c>
      <c r="L3" s="27"/>
      <c r="M3" s="28"/>
      <c r="N3" s="32"/>
      <c r="O3" s="8"/>
      <c r="P3" s="8"/>
    </row>
    <row r="4" spans="1:16" ht="71.25" x14ac:dyDescent="0.2">
      <c r="A4" s="14">
        <v>2</v>
      </c>
      <c r="B4" s="14" t="s">
        <v>5</v>
      </c>
      <c r="C4" s="14" t="s">
        <v>4</v>
      </c>
      <c r="D4" s="16" t="s">
        <v>34</v>
      </c>
      <c r="E4" s="17">
        <v>0.55000000000000004</v>
      </c>
      <c r="F4" s="17">
        <v>0.5</v>
      </c>
      <c r="G4" s="17">
        <v>0.28000000000000003</v>
      </c>
      <c r="H4" s="17"/>
      <c r="I4" s="17"/>
      <c r="J4" s="17">
        <f>AVERAGE(E4,F4,G4)</f>
        <v>0.44333333333333336</v>
      </c>
      <c r="K4" s="26">
        <f>MEDIAN(E4,F4,G4)</f>
        <v>0.5</v>
      </c>
      <c r="L4" s="27" t="s">
        <v>60</v>
      </c>
      <c r="M4" s="28">
        <f t="shared" ref="M4:M30" si="0">SUM(D4*J4)</f>
        <v>44333.333333333336</v>
      </c>
      <c r="N4" s="32">
        <f t="shared" ref="N4:N30" si="1">SUM(D4*K4)</f>
        <v>50000</v>
      </c>
      <c r="O4" s="8"/>
      <c r="P4" s="8"/>
    </row>
    <row r="5" spans="1:16" x14ac:dyDescent="0.2">
      <c r="A5" s="10" t="s">
        <v>0</v>
      </c>
      <c r="B5" s="10" t="s">
        <v>1</v>
      </c>
      <c r="C5" s="10" t="s">
        <v>2</v>
      </c>
      <c r="D5" s="11" t="s">
        <v>32</v>
      </c>
      <c r="E5" s="13" t="s">
        <v>25</v>
      </c>
      <c r="F5" s="13" t="s">
        <v>21</v>
      </c>
      <c r="G5" s="13" t="s">
        <v>29</v>
      </c>
      <c r="H5" s="13"/>
      <c r="I5" s="13"/>
      <c r="J5" s="13" t="s">
        <v>31</v>
      </c>
      <c r="K5" s="25" t="s">
        <v>30</v>
      </c>
      <c r="L5" s="27"/>
      <c r="M5" s="28"/>
      <c r="N5" s="32"/>
      <c r="O5" s="8"/>
      <c r="P5" s="8"/>
    </row>
    <row r="6" spans="1:16" ht="99.75" x14ac:dyDescent="0.2">
      <c r="A6" s="10">
        <v>3</v>
      </c>
      <c r="B6" s="10" t="s">
        <v>6</v>
      </c>
      <c r="C6" s="10" t="s">
        <v>4</v>
      </c>
      <c r="D6" s="11" t="s">
        <v>34</v>
      </c>
      <c r="E6" s="13">
        <v>0.12</v>
      </c>
      <c r="F6" s="13">
        <v>0.65</v>
      </c>
      <c r="G6" s="13">
        <v>0.25</v>
      </c>
      <c r="H6" s="13"/>
      <c r="I6" s="13"/>
      <c r="J6" s="13">
        <f>AVERAGE(E6,F6,G6)</f>
        <v>0.34</v>
      </c>
      <c r="K6" s="25">
        <f>MEDIAN(E6,F6,G6)</f>
        <v>0.25</v>
      </c>
      <c r="L6" s="27" t="s">
        <v>61</v>
      </c>
      <c r="M6" s="28">
        <f t="shared" si="0"/>
        <v>34000</v>
      </c>
      <c r="N6" s="32">
        <f t="shared" si="1"/>
        <v>25000</v>
      </c>
      <c r="O6" s="8"/>
      <c r="P6" s="8"/>
    </row>
    <row r="7" spans="1:16" x14ac:dyDescent="0.2">
      <c r="A7" s="14" t="s">
        <v>0</v>
      </c>
      <c r="B7" s="14" t="s">
        <v>1</v>
      </c>
      <c r="C7" s="14" t="s">
        <v>2</v>
      </c>
      <c r="D7" s="16" t="s">
        <v>32</v>
      </c>
      <c r="E7" s="17" t="s">
        <v>27</v>
      </c>
      <c r="F7" s="17" t="s">
        <v>21</v>
      </c>
      <c r="G7" s="17" t="s">
        <v>28</v>
      </c>
      <c r="H7" s="17"/>
      <c r="I7" s="17" t="s">
        <v>19</v>
      </c>
      <c r="J7" s="17" t="s">
        <v>31</v>
      </c>
      <c r="K7" s="26" t="s">
        <v>30</v>
      </c>
      <c r="L7" s="27"/>
      <c r="M7" s="28"/>
      <c r="N7" s="32"/>
      <c r="O7" s="8"/>
      <c r="P7" s="8"/>
    </row>
    <row r="8" spans="1:16" ht="57" x14ac:dyDescent="0.2">
      <c r="A8" s="14">
        <v>4</v>
      </c>
      <c r="B8" s="14" t="s">
        <v>7</v>
      </c>
      <c r="C8" s="14" t="s">
        <v>2</v>
      </c>
      <c r="D8" s="16" t="s">
        <v>35</v>
      </c>
      <c r="E8" s="17">
        <v>69</v>
      </c>
      <c r="F8" s="17">
        <v>100</v>
      </c>
      <c r="G8" s="17">
        <v>317</v>
      </c>
      <c r="H8" s="17"/>
      <c r="I8" s="17">
        <v>36.94</v>
      </c>
      <c r="J8" s="17">
        <f>AVERAGE(E8,F8,G8,I8)</f>
        <v>130.73500000000001</v>
      </c>
      <c r="K8" s="26">
        <f>MEDIAN(E8,F8,G8,I8)</f>
        <v>84.5</v>
      </c>
      <c r="L8" s="27" t="s">
        <v>62</v>
      </c>
      <c r="M8" s="28">
        <f t="shared" si="0"/>
        <v>1045.8800000000001</v>
      </c>
      <c r="N8" s="32">
        <f t="shared" si="1"/>
        <v>676</v>
      </c>
      <c r="O8" s="8"/>
      <c r="P8" s="8"/>
    </row>
    <row r="9" spans="1:16" x14ac:dyDescent="0.2">
      <c r="A9" s="10" t="s">
        <v>0</v>
      </c>
      <c r="B9" s="10" t="s">
        <v>1</v>
      </c>
      <c r="C9" s="10" t="s">
        <v>2</v>
      </c>
      <c r="D9" s="11" t="s">
        <v>32</v>
      </c>
      <c r="E9" s="13" t="s">
        <v>27</v>
      </c>
      <c r="F9" s="13" t="s">
        <v>21</v>
      </c>
      <c r="G9" s="13" t="s">
        <v>28</v>
      </c>
      <c r="H9" s="13"/>
      <c r="I9" s="13" t="s">
        <v>19</v>
      </c>
      <c r="J9" s="13" t="s">
        <v>31</v>
      </c>
      <c r="K9" s="25" t="s">
        <v>30</v>
      </c>
      <c r="L9" s="27"/>
      <c r="M9" s="28"/>
      <c r="N9" s="32"/>
      <c r="O9" s="8"/>
      <c r="P9" s="8"/>
    </row>
    <row r="10" spans="1:16" ht="57" x14ac:dyDescent="0.2">
      <c r="A10" s="10">
        <v>5</v>
      </c>
      <c r="B10" s="10" t="s">
        <v>8</v>
      </c>
      <c r="C10" s="10" t="s">
        <v>2</v>
      </c>
      <c r="D10" s="11" t="s">
        <v>36</v>
      </c>
      <c r="E10" s="13">
        <v>36</v>
      </c>
      <c r="F10" s="13">
        <v>100</v>
      </c>
      <c r="G10" s="13">
        <v>317</v>
      </c>
      <c r="H10" s="13"/>
      <c r="I10" s="13">
        <v>43.19</v>
      </c>
      <c r="J10" s="13">
        <f>AVERAGE(E10,F10,G10,I10)</f>
        <v>124.0475</v>
      </c>
      <c r="K10" s="25">
        <f>MEDIAN(E10,F10,G10,I10)</f>
        <v>71.594999999999999</v>
      </c>
      <c r="L10" s="27" t="s">
        <v>63</v>
      </c>
      <c r="M10" s="28">
        <f t="shared" si="0"/>
        <v>7442.85</v>
      </c>
      <c r="N10" s="32">
        <f t="shared" si="1"/>
        <v>4295.7</v>
      </c>
      <c r="O10" s="8"/>
      <c r="P10" s="8"/>
    </row>
    <row r="11" spans="1:16" x14ac:dyDescent="0.2">
      <c r="A11" s="14" t="s">
        <v>0</v>
      </c>
      <c r="B11" s="14" t="s">
        <v>1</v>
      </c>
      <c r="C11" s="14" t="s">
        <v>2</v>
      </c>
      <c r="D11" s="16" t="s">
        <v>32</v>
      </c>
      <c r="E11" s="17" t="s">
        <v>27</v>
      </c>
      <c r="F11" s="17" t="s">
        <v>21</v>
      </c>
      <c r="G11" s="17" t="s">
        <v>28</v>
      </c>
      <c r="H11" s="17"/>
      <c r="I11" s="17" t="s">
        <v>19</v>
      </c>
      <c r="J11" s="17" t="s">
        <v>31</v>
      </c>
      <c r="K11" s="26" t="s">
        <v>30</v>
      </c>
      <c r="L11" s="27"/>
      <c r="M11" s="28"/>
      <c r="N11" s="32"/>
      <c r="O11" s="8"/>
      <c r="P11" s="8"/>
    </row>
    <row r="12" spans="1:16" ht="57" x14ac:dyDescent="0.2">
      <c r="A12" s="14">
        <v>6</v>
      </c>
      <c r="B12" s="14" t="s">
        <v>9</v>
      </c>
      <c r="C12" s="14" t="s">
        <v>2</v>
      </c>
      <c r="D12" s="16" t="s">
        <v>37</v>
      </c>
      <c r="E12" s="17">
        <v>36</v>
      </c>
      <c r="F12" s="17">
        <v>100</v>
      </c>
      <c r="G12" s="17">
        <v>317</v>
      </c>
      <c r="H12" s="17"/>
      <c r="I12" s="17">
        <v>72.760000000000005</v>
      </c>
      <c r="J12" s="17">
        <f>AVERAGE(E12,F12,G12,I12)</f>
        <v>131.44</v>
      </c>
      <c r="K12" s="26">
        <f>MEDIAN(E12,F12,G12,I12)</f>
        <v>86.38</v>
      </c>
      <c r="L12" s="27" t="s">
        <v>64</v>
      </c>
      <c r="M12" s="28">
        <f t="shared" si="0"/>
        <v>10515.2</v>
      </c>
      <c r="N12" s="32">
        <f t="shared" si="1"/>
        <v>6910.4</v>
      </c>
      <c r="O12" s="8"/>
      <c r="P12" s="8"/>
    </row>
    <row r="13" spans="1:16" x14ac:dyDescent="0.2">
      <c r="A13" s="10" t="s">
        <v>0</v>
      </c>
      <c r="B13" s="10" t="s">
        <v>1</v>
      </c>
      <c r="C13" s="10" t="s">
        <v>2</v>
      </c>
      <c r="D13" s="11" t="s">
        <v>32</v>
      </c>
      <c r="E13" s="29" t="s">
        <v>28</v>
      </c>
      <c r="F13" s="29" t="s">
        <v>21</v>
      </c>
      <c r="G13" s="13" t="s">
        <v>47</v>
      </c>
      <c r="H13" s="13"/>
      <c r="I13" s="13"/>
      <c r="J13" s="13" t="s">
        <v>31</v>
      </c>
      <c r="K13" s="25" t="s">
        <v>30</v>
      </c>
      <c r="L13" s="27"/>
      <c r="M13" s="28"/>
      <c r="N13" s="32"/>
      <c r="O13" s="8"/>
      <c r="P13" s="8"/>
    </row>
    <row r="14" spans="1:16" ht="57" x14ac:dyDescent="0.2">
      <c r="A14" s="10">
        <v>7</v>
      </c>
      <c r="B14" s="10" t="s">
        <v>10</v>
      </c>
      <c r="C14" s="10" t="s">
        <v>2</v>
      </c>
      <c r="D14" s="11" t="s">
        <v>38</v>
      </c>
      <c r="E14" s="29">
        <v>317</v>
      </c>
      <c r="F14" s="29">
        <v>100</v>
      </c>
      <c r="G14" s="23">
        <v>150</v>
      </c>
      <c r="H14" s="23"/>
      <c r="I14" s="13"/>
      <c r="J14" s="13">
        <f>AVERAGE(E14,F14,G14)</f>
        <v>189</v>
      </c>
      <c r="K14" s="25">
        <f>MEDIAN(E14,F14,G14)</f>
        <v>150</v>
      </c>
      <c r="L14" s="27" t="s">
        <v>65</v>
      </c>
      <c r="M14" s="28">
        <f t="shared" si="0"/>
        <v>756</v>
      </c>
      <c r="N14" s="32">
        <f t="shared" si="1"/>
        <v>600</v>
      </c>
      <c r="O14" s="8"/>
      <c r="P14" s="8"/>
    </row>
    <row r="15" spans="1:16" x14ac:dyDescent="0.2">
      <c r="A15" s="14" t="s">
        <v>0</v>
      </c>
      <c r="B15" s="14" t="s">
        <v>1</v>
      </c>
      <c r="C15" s="14" t="s">
        <v>2</v>
      </c>
      <c r="D15" s="16" t="s">
        <v>32</v>
      </c>
      <c r="E15" s="30" t="s">
        <v>48</v>
      </c>
      <c r="F15" s="30" t="s">
        <v>21</v>
      </c>
      <c r="G15" s="17" t="s">
        <v>28</v>
      </c>
      <c r="H15" s="17"/>
      <c r="I15" s="17"/>
      <c r="J15" s="17" t="s">
        <v>31</v>
      </c>
      <c r="K15" s="26" t="s">
        <v>30</v>
      </c>
      <c r="L15" s="27"/>
      <c r="M15" s="28"/>
      <c r="N15" s="32"/>
      <c r="O15" s="8"/>
      <c r="P15" s="8"/>
    </row>
    <row r="16" spans="1:16" ht="57" x14ac:dyDescent="0.2">
      <c r="A16" s="14">
        <v>8</v>
      </c>
      <c r="B16" s="14" t="s">
        <v>11</v>
      </c>
      <c r="C16" s="14" t="s">
        <v>2</v>
      </c>
      <c r="D16" s="16" t="s">
        <v>39</v>
      </c>
      <c r="E16" s="30">
        <v>65</v>
      </c>
      <c r="F16" s="30">
        <v>150</v>
      </c>
      <c r="G16" s="17">
        <v>317</v>
      </c>
      <c r="H16" s="17"/>
      <c r="I16" s="17"/>
      <c r="J16" s="17">
        <f>AVERAGE(E16,F16,G16)</f>
        <v>177.33333333333334</v>
      </c>
      <c r="K16" s="26">
        <f>MEDIAN(E16,F16,G16)</f>
        <v>150</v>
      </c>
      <c r="L16" s="27" t="s">
        <v>66</v>
      </c>
      <c r="M16" s="28">
        <f t="shared" si="0"/>
        <v>8866.6666666666679</v>
      </c>
      <c r="N16" s="32">
        <f t="shared" si="1"/>
        <v>7500</v>
      </c>
      <c r="O16" s="8"/>
      <c r="P16" s="8"/>
    </row>
    <row r="17" spans="1:16" x14ac:dyDescent="0.2">
      <c r="A17" s="10" t="s">
        <v>0</v>
      </c>
      <c r="B17" s="10" t="s">
        <v>1</v>
      </c>
      <c r="C17" s="10" t="s">
        <v>2</v>
      </c>
      <c r="D17" s="11" t="s">
        <v>32</v>
      </c>
      <c r="E17" s="29" t="s">
        <v>27</v>
      </c>
      <c r="F17" s="29" t="s">
        <v>21</v>
      </c>
      <c r="G17" s="13" t="s">
        <v>28</v>
      </c>
      <c r="H17" s="13"/>
      <c r="I17" s="13" t="s">
        <v>19</v>
      </c>
      <c r="J17" s="13" t="s">
        <v>31</v>
      </c>
      <c r="K17" s="25" t="s">
        <v>30</v>
      </c>
      <c r="L17" s="27"/>
      <c r="M17" s="28"/>
      <c r="N17" s="32"/>
      <c r="O17" s="8"/>
      <c r="P17" s="8"/>
    </row>
    <row r="18" spans="1:16" ht="57" x14ac:dyDescent="0.2">
      <c r="A18" s="10">
        <v>9</v>
      </c>
      <c r="B18" s="10" t="s">
        <v>12</v>
      </c>
      <c r="C18" s="10" t="s">
        <v>2</v>
      </c>
      <c r="D18" s="11" t="s">
        <v>40</v>
      </c>
      <c r="E18" s="13">
        <v>69</v>
      </c>
      <c r="F18" s="13">
        <v>200</v>
      </c>
      <c r="G18" s="13">
        <v>317</v>
      </c>
      <c r="H18" s="13"/>
      <c r="I18" s="13">
        <v>157.9</v>
      </c>
      <c r="J18" s="13">
        <f>AVERAGE(E18,F18,G18,I18)</f>
        <v>185.97499999999999</v>
      </c>
      <c r="K18" s="25">
        <f>MEDIAN(E18,F18,G18,I18)</f>
        <v>178.95</v>
      </c>
      <c r="L18" s="27" t="s">
        <v>67</v>
      </c>
      <c r="M18" s="28">
        <f t="shared" si="0"/>
        <v>7439</v>
      </c>
      <c r="N18" s="32">
        <f t="shared" si="1"/>
        <v>7158</v>
      </c>
      <c r="O18" s="8"/>
      <c r="P18" s="8"/>
    </row>
    <row r="19" spans="1:16" x14ac:dyDescent="0.2">
      <c r="A19" s="14" t="s">
        <v>0</v>
      </c>
      <c r="B19" s="14" t="s">
        <v>1</v>
      </c>
      <c r="C19" s="14" t="s">
        <v>2</v>
      </c>
      <c r="D19" s="16" t="s">
        <v>32</v>
      </c>
      <c r="E19" s="17" t="s">
        <v>27</v>
      </c>
      <c r="F19" s="17" t="s">
        <v>21</v>
      </c>
      <c r="G19" s="17" t="s">
        <v>19</v>
      </c>
      <c r="H19" s="17"/>
      <c r="I19" s="17"/>
      <c r="J19" s="17" t="s">
        <v>31</v>
      </c>
      <c r="K19" s="26" t="s">
        <v>30</v>
      </c>
      <c r="L19" s="27"/>
      <c r="M19" s="28"/>
      <c r="N19" s="32"/>
      <c r="O19" s="8"/>
      <c r="P19" s="8"/>
    </row>
    <row r="20" spans="1:16" ht="57" x14ac:dyDescent="0.2">
      <c r="A20" s="14">
        <v>10</v>
      </c>
      <c r="B20" s="14" t="s">
        <v>13</v>
      </c>
      <c r="C20" s="14" t="s">
        <v>2</v>
      </c>
      <c r="D20" s="16" t="s">
        <v>41</v>
      </c>
      <c r="E20" s="17">
        <v>129</v>
      </c>
      <c r="F20" s="17">
        <v>300</v>
      </c>
      <c r="G20" s="17">
        <v>165.9</v>
      </c>
      <c r="H20" s="17"/>
      <c r="I20" s="17"/>
      <c r="J20" s="17">
        <f>AVERAGE(E20,F20,G20)</f>
        <v>198.29999999999998</v>
      </c>
      <c r="K20" s="26">
        <f>MEDIAN(E20,F20,G20)</f>
        <v>165.9</v>
      </c>
      <c r="L20" s="27" t="s">
        <v>68</v>
      </c>
      <c r="M20" s="28">
        <f t="shared" si="0"/>
        <v>5948.9999999999991</v>
      </c>
      <c r="N20" s="32">
        <f t="shared" si="1"/>
        <v>4977</v>
      </c>
      <c r="O20" s="8"/>
      <c r="P20" s="8"/>
    </row>
    <row r="21" spans="1:16" x14ac:dyDescent="0.2">
      <c r="A21" s="10" t="s">
        <v>0</v>
      </c>
      <c r="B21" s="10" t="s">
        <v>1</v>
      </c>
      <c r="C21" s="10" t="s">
        <v>2</v>
      </c>
      <c r="D21" s="11" t="s">
        <v>32</v>
      </c>
      <c r="E21" s="13" t="s">
        <v>27</v>
      </c>
      <c r="F21" s="13" t="s">
        <v>21</v>
      </c>
      <c r="G21" s="13" t="s">
        <v>19</v>
      </c>
      <c r="H21" s="13"/>
      <c r="I21" s="13"/>
      <c r="J21" s="13" t="s">
        <v>31</v>
      </c>
      <c r="K21" s="25" t="s">
        <v>30</v>
      </c>
      <c r="L21" s="27"/>
      <c r="M21" s="28"/>
      <c r="N21" s="32"/>
      <c r="O21" s="8"/>
      <c r="P21" s="8"/>
    </row>
    <row r="22" spans="1:16" ht="57" x14ac:dyDescent="0.2">
      <c r="A22" s="10">
        <v>11</v>
      </c>
      <c r="B22" s="10" t="s">
        <v>14</v>
      </c>
      <c r="C22" s="10" t="s">
        <v>2</v>
      </c>
      <c r="D22" s="11" t="s">
        <v>40</v>
      </c>
      <c r="E22" s="13">
        <v>216</v>
      </c>
      <c r="F22" s="13">
        <v>400</v>
      </c>
      <c r="G22" s="13">
        <v>289.89999999999998</v>
      </c>
      <c r="H22" s="13"/>
      <c r="I22" s="13"/>
      <c r="J22" s="13">
        <f>AVERAGE(E22,F22,G22)</f>
        <v>301.96666666666664</v>
      </c>
      <c r="K22" s="25">
        <f>MEDIAN(E22,F22,G22)</f>
        <v>289.89999999999998</v>
      </c>
      <c r="L22" s="27" t="s">
        <v>69</v>
      </c>
      <c r="M22" s="28">
        <f t="shared" si="0"/>
        <v>12078.666666666666</v>
      </c>
      <c r="N22" s="32">
        <f t="shared" si="1"/>
        <v>11596</v>
      </c>
      <c r="O22" s="8"/>
      <c r="P22" s="8"/>
    </row>
    <row r="23" spans="1:16" x14ac:dyDescent="0.2">
      <c r="A23" s="14" t="s">
        <v>0</v>
      </c>
      <c r="B23" s="14" t="s">
        <v>1</v>
      </c>
      <c r="C23" s="14" t="s">
        <v>2</v>
      </c>
      <c r="D23" s="16" t="s">
        <v>32</v>
      </c>
      <c r="E23" s="17" t="s">
        <v>27</v>
      </c>
      <c r="F23" s="17" t="s">
        <v>26</v>
      </c>
      <c r="G23" s="17" t="s">
        <v>28</v>
      </c>
      <c r="H23" s="17"/>
      <c r="I23" s="17"/>
      <c r="J23" s="17" t="s">
        <v>31</v>
      </c>
      <c r="K23" s="26" t="s">
        <v>30</v>
      </c>
      <c r="L23" s="27"/>
      <c r="M23" s="28"/>
      <c r="N23" s="32"/>
      <c r="O23" s="8"/>
      <c r="P23" s="8"/>
    </row>
    <row r="24" spans="1:16" ht="42.75" x14ac:dyDescent="0.2">
      <c r="A24" s="14">
        <v>12</v>
      </c>
      <c r="B24" s="14" t="s">
        <v>15</v>
      </c>
      <c r="C24" s="14" t="s">
        <v>16</v>
      </c>
      <c r="D24" s="16" t="s">
        <v>42</v>
      </c>
      <c r="E24" s="17">
        <v>218</v>
      </c>
      <c r="F24" s="17">
        <v>395</v>
      </c>
      <c r="G24" s="17">
        <v>400</v>
      </c>
      <c r="H24" s="17"/>
      <c r="I24" s="17"/>
      <c r="J24" s="17">
        <f>AVERAGE(E24,F24,G24)</f>
        <v>337.66666666666669</v>
      </c>
      <c r="K24" s="26">
        <f>MEDIAN(E24,F24,G24)</f>
        <v>395</v>
      </c>
      <c r="L24" s="27" t="s">
        <v>70</v>
      </c>
      <c r="M24" s="28">
        <f t="shared" si="0"/>
        <v>337666.66666666669</v>
      </c>
      <c r="N24" s="32">
        <f t="shared" si="1"/>
        <v>395000</v>
      </c>
      <c r="O24" s="8"/>
      <c r="P24" s="8"/>
    </row>
    <row r="25" spans="1:16" x14ac:dyDescent="0.2">
      <c r="A25" s="10" t="s">
        <v>0</v>
      </c>
      <c r="B25" s="10" t="s">
        <v>1</v>
      </c>
      <c r="C25" s="10" t="s">
        <v>2</v>
      </c>
      <c r="D25" s="11" t="s">
        <v>32</v>
      </c>
      <c r="E25" s="13" t="s">
        <v>27</v>
      </c>
      <c r="F25" s="13" t="s">
        <v>26</v>
      </c>
      <c r="G25" s="13" t="s">
        <v>25</v>
      </c>
      <c r="H25" s="13"/>
      <c r="I25" s="13"/>
      <c r="J25" s="13" t="s">
        <v>31</v>
      </c>
      <c r="K25" s="25" t="s">
        <v>30</v>
      </c>
      <c r="L25" s="27"/>
      <c r="M25" s="28"/>
      <c r="N25" s="32"/>
      <c r="O25" s="8"/>
      <c r="P25" s="8"/>
    </row>
    <row r="26" spans="1:16" ht="28.5" x14ac:dyDescent="0.2">
      <c r="A26" s="10">
        <v>13</v>
      </c>
      <c r="B26" s="10" t="s">
        <v>17</v>
      </c>
      <c r="C26" s="10" t="s">
        <v>16</v>
      </c>
      <c r="D26" s="11" t="s">
        <v>43</v>
      </c>
      <c r="E26" s="13">
        <v>232</v>
      </c>
      <c r="F26" s="13">
        <v>550</v>
      </c>
      <c r="G26" s="13">
        <v>147.5</v>
      </c>
      <c r="H26" s="13"/>
      <c r="I26" s="13"/>
      <c r="J26" s="13">
        <f>AVERAGE(E26,F26,G26)</f>
        <v>309.83333333333331</v>
      </c>
      <c r="K26" s="25">
        <f>MEDIAN(E26,F26,G26)</f>
        <v>232</v>
      </c>
      <c r="L26" s="27" t="s">
        <v>71</v>
      </c>
      <c r="M26" s="28">
        <f t="shared" si="0"/>
        <v>92950</v>
      </c>
      <c r="N26" s="32">
        <f t="shared" si="1"/>
        <v>69600</v>
      </c>
      <c r="O26" s="8"/>
      <c r="P26" s="8"/>
    </row>
    <row r="27" spans="1:16" x14ac:dyDescent="0.2">
      <c r="A27" s="14" t="s">
        <v>0</v>
      </c>
      <c r="B27" s="14" t="s">
        <v>1</v>
      </c>
      <c r="C27" s="14" t="s">
        <v>2</v>
      </c>
      <c r="D27" s="16" t="s">
        <v>32</v>
      </c>
      <c r="E27" s="17" t="s">
        <v>44</v>
      </c>
      <c r="F27" s="17" t="s">
        <v>24</v>
      </c>
      <c r="G27" s="17" t="s">
        <v>45</v>
      </c>
      <c r="H27" s="17" t="s">
        <v>54</v>
      </c>
      <c r="I27" s="17" t="s">
        <v>53</v>
      </c>
      <c r="J27" s="17" t="s">
        <v>31</v>
      </c>
      <c r="K27" s="26" t="s">
        <v>30</v>
      </c>
      <c r="L27" s="27"/>
      <c r="M27" s="28"/>
      <c r="N27" s="32"/>
      <c r="O27" s="8"/>
      <c r="P27" s="8"/>
    </row>
    <row r="28" spans="1:16" x14ac:dyDescent="0.2">
      <c r="A28" s="14">
        <v>14</v>
      </c>
      <c r="B28" s="20" t="s">
        <v>52</v>
      </c>
      <c r="C28" s="14" t="s">
        <v>49</v>
      </c>
      <c r="D28" s="16" t="s">
        <v>50</v>
      </c>
      <c r="E28" s="17">
        <v>368</v>
      </c>
      <c r="F28" s="17">
        <v>287</v>
      </c>
      <c r="G28" s="17">
        <v>195</v>
      </c>
      <c r="H28" s="17">
        <v>378</v>
      </c>
      <c r="I28" s="17">
        <v>640</v>
      </c>
      <c r="J28" s="17">
        <f>AVERAGE(E28,F28,G28,H28,I28)</f>
        <v>373.6</v>
      </c>
      <c r="K28" s="26">
        <f>MEDIAN(E28,F28,G28,H28,I28)</f>
        <v>368</v>
      </c>
      <c r="L28" s="27" t="s">
        <v>72</v>
      </c>
      <c r="M28" s="28">
        <f t="shared" si="0"/>
        <v>56040</v>
      </c>
      <c r="N28" s="32">
        <f t="shared" si="1"/>
        <v>55200</v>
      </c>
      <c r="O28" s="8"/>
      <c r="P28" s="8"/>
    </row>
    <row r="29" spans="1:16" x14ac:dyDescent="0.2">
      <c r="A29" s="14" t="s">
        <v>0</v>
      </c>
      <c r="B29" s="20" t="s">
        <v>1</v>
      </c>
      <c r="C29" s="14" t="s">
        <v>2</v>
      </c>
      <c r="D29" s="16" t="s">
        <v>32</v>
      </c>
      <c r="E29" s="17" t="s">
        <v>53</v>
      </c>
      <c r="F29" s="17" t="s">
        <v>55</v>
      </c>
      <c r="G29" s="17" t="s">
        <v>56</v>
      </c>
      <c r="H29" s="17" t="s">
        <v>26</v>
      </c>
      <c r="I29" s="17"/>
      <c r="J29" s="17" t="s">
        <v>31</v>
      </c>
      <c r="K29" s="26" t="s">
        <v>30</v>
      </c>
      <c r="L29" s="27"/>
      <c r="M29" s="28"/>
      <c r="N29" s="32"/>
      <c r="O29" s="8"/>
      <c r="P29" s="8"/>
    </row>
    <row r="30" spans="1:16" x14ac:dyDescent="0.2">
      <c r="A30" s="18">
        <v>15</v>
      </c>
      <c r="B30" s="20" t="s">
        <v>51</v>
      </c>
      <c r="C30" s="10" t="s">
        <v>16</v>
      </c>
      <c r="D30" s="19" t="s">
        <v>75</v>
      </c>
      <c r="E30" s="21">
        <v>185</v>
      </c>
      <c r="F30" s="21">
        <v>218</v>
      </c>
      <c r="G30" s="21">
        <v>400</v>
      </c>
      <c r="H30" s="21">
        <v>395</v>
      </c>
      <c r="I30" s="21"/>
      <c r="J30" s="17">
        <f>AVERAGE(E30,F30,G30,H30)</f>
        <v>299.5</v>
      </c>
      <c r="K30" s="26">
        <f>MEDIAN(E30,F30,G30,H30)</f>
        <v>306.5</v>
      </c>
      <c r="L30" s="27" t="s">
        <v>73</v>
      </c>
      <c r="M30" s="28">
        <f t="shared" si="0"/>
        <v>149750</v>
      </c>
      <c r="N30" s="32">
        <f t="shared" si="1"/>
        <v>153250</v>
      </c>
    </row>
    <row r="31" spans="1:16" x14ac:dyDescent="0.2">
      <c r="L31" s="27"/>
      <c r="M31" s="18"/>
      <c r="N31" s="31"/>
    </row>
    <row r="32" spans="1:16" x14ac:dyDescent="0.2">
      <c r="L32" s="27" t="s">
        <v>74</v>
      </c>
      <c r="M32" s="28">
        <f>SUM(M2:M30)</f>
        <v>849333.26333333342</v>
      </c>
      <c r="N32" s="32">
        <f>SUM(N2:N30)</f>
        <v>838263.1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maq163</dc:creator>
  <cp:lastModifiedBy>Keys 25 Office 2016</cp:lastModifiedBy>
  <dcterms:created xsi:type="dcterms:W3CDTF">2026-07-07T21:20:51Z</dcterms:created>
  <dcterms:modified xsi:type="dcterms:W3CDTF">2026-09-24T18:13:17Z</dcterms:modified>
</cp:coreProperties>
</file>